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H:\Website\Forums\EH Forum\FY2022\November 2021\"/>
    </mc:Choice>
  </mc:AlternateContent>
  <xr:revisionPtr revIDLastSave="0" documentId="8_{68B673DD-E53A-4CE5-BD28-B41F6726D918}" xr6:coauthVersionLast="47" xr6:coauthVersionMax="47" xr10:uidLastSave="{00000000-0000-0000-0000-000000000000}"/>
  <bookViews>
    <workbookView xWindow="-108" yWindow="-108" windowWidth="23256" windowHeight="12576" activeTab="1" xr2:uid="{00000000-000D-0000-FFFF-FFFF00000000}"/>
  </bookViews>
  <sheets>
    <sheet name="Survey Detail" sheetId="1" r:id="rId1"/>
    <sheet name="Overview"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2" l="1"/>
  <c r="E9" i="2" s="1"/>
  <c r="D8" i="2"/>
  <c r="E8" i="2" s="1"/>
  <c r="C7" i="2"/>
  <c r="B7" i="2"/>
  <c r="D6" i="2"/>
  <c r="E6" i="2" s="1"/>
  <c r="D5" i="2"/>
  <c r="E5" i="2" s="1"/>
  <c r="M34" i="1"/>
  <c r="K34" i="1"/>
  <c r="J34" i="1"/>
  <c r="I34" i="1"/>
  <c r="H34" i="1"/>
  <c r="G34" i="1"/>
  <c r="F34" i="1"/>
  <c r="E34" i="1"/>
  <c r="D34" i="1"/>
  <c r="C34" i="1"/>
  <c r="B34" i="1"/>
  <c r="A34" i="1"/>
</calcChain>
</file>

<file path=xl/sharedStrings.xml><?xml version="1.0" encoding="utf-8"?>
<sst xmlns="http://schemas.openxmlformats.org/spreadsheetml/2006/main" count="93" uniqueCount="59">
  <si>
    <t>What was your 2015 funding from the MDEQ contract spreadsheet?  Enter value from spreadsheet emailed to you.</t>
  </si>
  <si>
    <t>What number of FTEs were working in the Type II Program in 2015?</t>
  </si>
  <si>
    <t>How many travel miles were logged by Type II staff in 2015</t>
  </si>
  <si>
    <t>What were your 2015 expenses for the Type II Program?</t>
  </si>
  <si>
    <t>What was your 2021 funding from the EGLE contract spreadsheet?  Enter value from spreadsheet emailed to you.</t>
  </si>
  <si>
    <t>What number of FTEs are working in the Type II Program in 2021?</t>
  </si>
  <si>
    <t>How many travel miles are being logged by Type II staff in 2021?</t>
  </si>
  <si>
    <t>What are your 2021 expenses for the Type II Program?</t>
  </si>
  <si>
    <t>How much time (as a percentage of total FTEs) is spent on RTCR?</t>
  </si>
  <si>
    <t>How much time (as a percentage of total FTEs) is spent on LCR?</t>
  </si>
  <si>
    <t>How much time (as a percentage of total T2 FTEs) is spent on PFAS?</t>
  </si>
  <si>
    <t>Was the Type II Coordinator assigned Covid response duties during the past 18 months?</t>
  </si>
  <si>
    <t>If you answered "Yes" above, how many hours were spent working in Covid response?</t>
  </si>
  <si>
    <t>What has been the most significant challenge administering the Type II Program in recent years?</t>
  </si>
  <si>
    <t>Yes</t>
  </si>
  <si>
    <t>RCTR compliance and unfair reviews by EGLE</t>
  </si>
  <si>
    <t>No</t>
  </si>
  <si>
    <t xml:space="preserve">Getting the Quarterly Reports sufficient to receive payment.  </t>
  </si>
  <si>
    <t xml:space="preserve">RTCR has had the biggest impact in terms of staff time in the program.  The additional site visits, sampling, seasonal startups, follow up on positive samples, etc entail approximately 50% of my T2 coordinators time.  Not included in the numbers above is the time spent by food service staff and special program staff that perform Annual Assessments for restaurants and campgrounds serviced by T2 wells.  </t>
  </si>
  <si>
    <t>Baby sitting the RTCR and LCR</t>
  </si>
  <si>
    <t>Nothing</t>
  </si>
  <si>
    <t xml:space="preserve">Funding, because the amount of funding doesn't allow for a full FTE so the TII coordinator must cover other programs. Which is becoming more difficult because of the added work load and the requirement to use Water Track. </t>
  </si>
  <si>
    <t xml:space="preserve">With the increase, since 2016, in the volume of sample result entry, sampling reminders, the tracking of seasonal paperwork, additional spreadsheets to keep track of RTCR requirements, the need to become educated on the particulars of PFAS results/treatment/health impacts, and to re-educate oneself on the complicated LCR requirements, has been an absolutely monumental task.  I have to confess, as the T2 Coordinator and EH Director, that I feel like this program has created an avalanche of paperwork that I can't dig out from.  It is taking away from the real purpose of the program, to inspect and correct any plumbing deficiencies with our facilities.  More time is spent sitting in front of a computer chasing paperwork than conducting fieldwork and educating our operators on the importance of a safe drinking water supply.  Unfortunately, the funding to hire &amp; train the number of people that would be required to stay on top of all the LHD responsibilities is just not available.  It is to the point that I am not anxious to renew the contract with EGLE and to have them administer the program for our district.  I don't say that lightly since I have been a coordinator since July of 1993 (28 years) and, until recently, have enjoyed my time in the program. </t>
  </si>
  <si>
    <t>Not enough staff available to perform all the work that the Type II program demands considering the updates to the RTCR.  Enforcement within the program is almost nonexistent.  Not enough funding.  The volume of supplies that we have and the distance to cover the facilities is a considerable challenge.  There seems to be a cultural battle with some staff that the program is necessary so it isn't taken as priority over other well and septic permits.</t>
  </si>
  <si>
    <t>RTCR and LCR</t>
  </si>
  <si>
    <t>WaterTrack; adding requested info to a separate spreadsheet and interpretation of RTCR monitoring changes</t>
  </si>
  <si>
    <t xml:space="preserve">With RTCR the increase in sampling frequency and monitoring, coupled with a broken data entry system which makes you duplicate entry and has soooo many glitches, has been extremely time consuming, taking time away from what we used to spend our time on in Type 2 (Setting up new, conducting boots on the ground surveys, letters to operators and responding to positives and data entry).  </t>
  </si>
  <si>
    <t xml:space="preserve">Implementation of the new RTCR </t>
  </si>
  <si>
    <t>Staff turnover, staff morale, T2 staff reassigned to Covid response, hiring new T2 staff, training new T2 staff, staff turnover...</t>
  </si>
  <si>
    <t>By far the most significant challenge has been the increase in monitoring and response. Coliform samples in 2021 are up 66% since 2015 and lead/copper samples are up 166% in the same timeframe. Additionally, the rate of positive coliform samples has increased 35% creating even more sample review and response.</t>
  </si>
  <si>
    <t>THE EVER INCREASING SAMPLING REQUIREMENTS COMBINED WITH SUPPLY MANAGERS WHO HAVE ALWAYS BEEN LATE WITH TESTING AND ON-TIME RESULT SUBMISSION.</t>
  </si>
  <si>
    <t xml:space="preserve">I think a combination of the fact that WaterTrack, the database that we are required to use to run the program and the program mandates instituted by the state in the last few years have created an exponential increase in time commitment in the noncommunity program. Our department is really struggling to keep up with the demands of the States program mandates in the noncommunity program. With the addition of RTCR, staff have had to spend considerably more time in the program to follow up on positives, repeat samples, 3- routine in month following a positive, LV1 and LV2 assessments, excel tracking log, etc.  RTCR has resulted in increased monitoring, increased follow up, increased violations, and increased oversight within the program. Unfortunately, the increase in monitoring violations negatively impact our program despite all the efforts we put in place to curb them.    RTCR has resulted in increased expense in sampling costs for noncommunity water systems.  As a result of the requirements of RTCR, the local health department has to allocate considerable amount of time to notify the supply and follow up for just a single positive water sample.  Having to record and log water samples in various places such as WaterTrack (verifying and entering local lab data), a manual positive tracking log (since WaterTrack is not designed to keep track of the RTCR sample follow up), and in the EGLE required quarterly excel spread sheet.   There has to be a better way to accomplish the regulation and oversight of noncommunity water supplies without the excessive sampling and expense to these systems.  Annual monitoring for water supplies should be an option based on a compliant sanitary survey not just an annual LV2.  Our department does not have the staff nor a local fee schedule to conduct LV2 assessments for facilities that want to be reduced to annual monitoring.   WaterTrack was a blessing when it was first implemented however, it is not designed to handle the follow up needed with the implementation of the RTCR, PFAS implementation, LCR and seasonal supply tracking.  It’s as if we have taken a step back to the old T2 days when everything was tracked manually.  The only difference is that we did not have nearly the number of supplies and requirements that we have today.    Unfortunately, since WaterTrack cannot track the changes needed to record and follow up on positive violations required with RTCR, seasonal operational date changes or EPA LCR sample due dates (June - September), the day to day operations of the program have become unmanageable for our department. </t>
  </si>
  <si>
    <t>Decrease in funding within the program, with added responsibilities within the program.</t>
  </si>
  <si>
    <t>The roll out of the RTCR more than doubled the time required for data entry. Sample entry numbers under the RTCR expanded by more than five times from the previous requirements. I wouldn't have a concern with the increased workload if there is a significant public health benefit, but we were told by the EPA that coliform bacteria is now not a health concern, and that we are now focusing on ecoli in our public water supplies. Our Noncommunity Public Water Supply Coordinator has worked in the program more than 26 years and has never seen an e-coli contamination in a public water supply in our county. The geology in our area, drift lithology, does not have an e-coli concern in the groundwater. Any e-coli distribution contaminations I've heard of are due to isolated cases of dirty faucet screens that are easily rectified through proper faucet disinfection. It seems that we have more than doubled our workload and costs chasing a health concern that isn't there. The RTCR should perhaps be implemented regionally, only in the small regional areas where these concerns may be relevant. The RTCR has negatively impacted our local public water supplies with numerous sampling mandates and increased sampling and staffing costs. The RTCR was written with little to no concern of the increased costs to the facilities in our community, and the increased costs to our department.  Our coordinator has not seen any positive health impacts from the EPA's RTCR.  My recommendation would be to roll back the EPA's RTCR to the previous rules.</t>
  </si>
  <si>
    <t>Water Track - we have to keep 7 spreadsheets to keep up with all of the information. Additionally, the PFAS info was late and poorly communicated this year, causing extra work for staff. And it's not in Water Track, which is one more thing to independently track.</t>
  </si>
  <si>
    <t>Funding to cost ratio, plus additional office time in T2 equals less time in ALL other programs.</t>
  </si>
  <si>
    <t>The most significant challenge has been the ever-increasing requirements placed on the program without the funding necessary for the staffing level needed. We have had to make do with the number of staff we have in the non-community program for many years. At the same time, rTCR was implemented, changes made to the lead-copper rule, and the addition of PFAS have added to the workload. This has all affected how much time we have available to conduct follow-ups, to consult with operators, and to conduct outreach with non-community water supplies. The demands of the non-community program spread staff thin that already have multiple program responsibilities. Trying to maintain strong public health programs during the COVID-19 pandemic has been near impossible. Staff have been reassigned to pandemic response, answered multiple pandemic related complaints, dealt with belligerent clients and operators that are increasingly refusing to follow public health safety measures. I believe this agency has run a good non-community program and had established a good working relationship with our operators. The program demands have caused us to reduce contact time with operators and eroded that working relationship, which was further exacerbated during the pandemic. We have been fortunate to have little staff turnover during the pandemic but there are several staff that have already discussed leaving as soon as they are retirement eligible. Younger staff question their role and future in public health versus another field of work altogether. The program is badly wanting for a level of staffing that will allow for relationship building and staff to feel they have time to address the concerns at all of their regulated facilities. I have often felt over the last two decades that environmental health at the local level has had the gas pedal pushed to the floor while asked to make do with very limited resources. It requires dedicated staff to continue in this mode year after year, but this continued effort weakens the program rather than strengthens it. There has been much talk about the need for more funding going toward Michigan’s wastewater and drinking water infrastructure. Part of that infrastructure is the need for a well-trained regulatory staff that is available to help operators navigate complicated rules and that has the capacity to deal with day-to-day activities along with emergencies affecting individual facilities to community wide events.</t>
  </si>
  <si>
    <t>implementation of RTCR, PFAS issues nd not knowing what/when PFAS sampling is occurring at our facilities because we were not notified.</t>
  </si>
  <si>
    <t>RTCR</t>
  </si>
  <si>
    <t>Lack of single database for entry and violation reports tracking. Data entry from private lab PDF reports.  Seasonal facilities reporting coinciding with summer busy season work. Increase work load, unable to meet quarterly deadlines.</t>
  </si>
  <si>
    <t xml:space="preserve">Data entry and chasing missing results, sampling reminders.  The State needs to MANDATE that certified drinking water labs have a unified electronic results database that automatically logs sample results into the State's Type II program database (currently Water Track).  The EGLE lab in Lansing currently has this ability.  but samples sent to all other labs must be manually entered by local public health at a professional wage.  EGLE staff must also manually enter all samples from non-state labs manually for the Type I program.  Most samples in the State are thus manually entered at a professional wage.  Let alone all the time spent tracking the location of the results when samples are due.  THIS IS ABSOLUTELY ABSURD!!! On IT fix could save the State MILLIONS and allow professional to allocate time and expense to more important things.  This is a perfect example of bureaucratic waste and all because EGLE is reluctant to make new requirements of private non-state labs.  Sorry, I digress but total BS.  If someone could have the Governor's ear on this I bet it would change quickly.  This is an easy fix that could save millions and end waste of time and money.  Talking to EGLE about this is a WASTE OF TIME.  I have tried for years.  I even had this conversation with Eric Oswald in person!!  This needs to be fixed....End Rant. </t>
  </si>
  <si>
    <t>Unrealistic outcomes post RTCR, funding and staffing</t>
  </si>
  <si>
    <t>Since the implementation of the RTCR, the L/C rule and now PFAS monitoring requirements, it seems that the focus of the Non-Community program as a whole is more focused on completing paperwork, completing spread sheets and don’t forget the increased water sample data input and to conduct all this with little to no extra funding.  All of this extra time that is required to try to keep track of everything greatly reduces the time available for completing other aspects of the program like timely completion of sanitary surveys, focusing on public health and problem solving.</t>
  </si>
  <si>
    <t>paperwork, work arounds within water track so that EGLE can verify you are actually doing the job from their computer, additions of new rules (LCR, PFAS)</t>
  </si>
  <si>
    <t>Meeting and training new facility operators, type II operator turnover at facilities. -	Untrained type II operators not collecting samples correctly (not following sample siting plan, not following sampling procedures). -	WaterTrack occasionally not accepting data inputs or sanitary surveys, or not generating reports. -	No in-person type II meeting these past 2 years for new regulators. -	Operators that are not sampling until the end of the quarter. Quarterly reports due the 15th.</t>
  </si>
  <si>
    <t xml:space="preserve">Data management. We are still using Watertrack which was not designed to have functionality related to rTCR. Many functions must be done by hand tracking, lists, and spreadsheets to fill this gap. </t>
  </si>
  <si>
    <t xml:space="preserve">The amount of paperwork, data tracking, and reminders to facilities has exponentially grown since 2015.  As others have stated, the Type II Program Coordinator position has transformed from a field position where a significant amount of time was spent working with supply owners/managers in the field to address plumbing, isolation, or construction issues to primarily working in front on the computer to manage the volumes of paperwork.  Funding equates to workforce which is what is needed to properly administer the program.  Dedicated staff are needed for data management, tracking, and communication.  Another challenge exists for rural or district health departments like Northwest where the Type II supplies are spread out and the coordinator has significant drive time when doing surveys.  This needs to be factored into the funding formula or EGLE needs to take some of the workload off the locals.  </t>
  </si>
  <si>
    <t>Compliled responses from 33 LHDs</t>
  </si>
  <si>
    <t>Funding</t>
  </si>
  <si>
    <t>FTEs</t>
  </si>
  <si>
    <t>Mileage</t>
  </si>
  <si>
    <t xml:space="preserve">Expenses </t>
  </si>
  <si>
    <t>COVID hours</t>
  </si>
  <si>
    <t>PFAS</t>
  </si>
  <si>
    <t>LCR</t>
  </si>
  <si>
    <t>T2 Coordinator Time</t>
  </si>
  <si>
    <t>difference</t>
  </si>
  <si>
    <t>Funding gap</t>
  </si>
  <si>
    <t>%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</si>
</sst>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20">
    <xf numFmtId="0" fontId="0" fillId="0" borderId="0" xfId="0"/>
    <xf numFmtId="0" fontId="0" fillId="0" borderId="0" xfId="0" quotePrefix="1" applyNumberFormat="1"/>
    <xf numFmtId="0" fontId="0" fillId="0" borderId="0" xfId="0" applyNumberFormat="1"/>
    <xf numFmtId="0" fontId="0" fillId="0" borderId="0" xfId="0" applyNumberFormat="1" applyAlignment="1"/>
    <xf numFmtId="0" fontId="0" fillId="0" borderId="0" xfId="0" applyAlignment="1"/>
    <xf numFmtId="164" fontId="0" fillId="0" borderId="0" xfId="0" quotePrefix="1" applyNumberFormat="1"/>
    <xf numFmtId="164" fontId="0" fillId="0" borderId="0" xfId="0" applyNumberFormat="1"/>
    <xf numFmtId="164" fontId="0" fillId="0" borderId="0" xfId="0" quotePrefix="1" applyNumberFormat="1" applyAlignment="1">
      <alignment horizontal="left"/>
    </xf>
    <xf numFmtId="164" fontId="0" fillId="0" borderId="0" xfId="0" applyNumberFormat="1" applyAlignment="1">
      <alignment horizontal="left"/>
    </xf>
    <xf numFmtId="3" fontId="0" fillId="0" borderId="0" xfId="0" applyNumberFormat="1"/>
    <xf numFmtId="1" fontId="0" fillId="0" borderId="0" xfId="0" quotePrefix="1" applyNumberFormat="1"/>
    <xf numFmtId="1" fontId="0" fillId="0" borderId="0" xfId="0" applyNumberFormat="1"/>
    <xf numFmtId="9" fontId="0" fillId="0" borderId="0" xfId="1" applyFont="1"/>
    <xf numFmtId="0" fontId="0" fillId="0" borderId="0" xfId="0"/>
    <xf numFmtId="164" fontId="0" fillId="0" borderId="0" xfId="0" applyNumberFormat="1"/>
    <xf numFmtId="0" fontId="3" fillId="0" borderId="0" xfId="0" applyFont="1"/>
    <xf numFmtId="0" fontId="2" fillId="0" borderId="0" xfId="0" applyFont="1"/>
    <xf numFmtId="164" fontId="2" fillId="0" borderId="0" xfId="0" applyNumberFormat="1" applyFont="1"/>
    <xf numFmtId="0" fontId="0" fillId="0" borderId="0" xfId="0" applyNumberFormat="1" applyAlignment="1">
      <alignment wrapText="1"/>
    </xf>
    <xf numFmtId="0" fontId="3" fillId="0" borderId="0" xfId="0" applyFont="1" applyAlignment="1">
      <alignment horizontal="center" wrapText="1"/>
    </xf>
  </cellXfs>
  <cellStyles count="2">
    <cellStyle name="Normal" xfId="0" builtinId="0"/>
    <cellStyle name="Percent" xfId="1" builtinId="5"/>
  </cellStyles>
  <dxfs count="28">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dxf>
    <dxf>
      <numFmt numFmtId="0" formatCode="General"/>
    </dxf>
    <dxf>
      <numFmt numFmtId="0" formatCode="General"/>
    </dxf>
    <dxf>
      <numFmt numFmtId="0" formatCode="General"/>
    </dxf>
    <dxf>
      <numFmt numFmtId="1" formatCode="0"/>
    </dxf>
    <dxf>
      <numFmt numFmtId="1" formatCode="0"/>
    </dxf>
    <dxf>
      <numFmt numFmtId="1" formatCode="0"/>
    </dxf>
    <dxf>
      <numFmt numFmtId="1" formatCode="0"/>
    </dxf>
    <dxf>
      <numFmt numFmtId="0" formatCode="General"/>
    </dxf>
    <dxf>
      <numFmt numFmtId="1" formatCode="0"/>
    </dxf>
    <dxf>
      <numFmt numFmtId="164" formatCode="&quot;$&quot;#,##0.00"/>
    </dxf>
    <dxf>
      <numFmt numFmtId="164" formatCode="&quot;$&quot;#,##0.00"/>
    </dxf>
    <dxf>
      <numFmt numFmtId="0" formatCode="General"/>
    </dxf>
    <dxf>
      <numFmt numFmtId="0" formatCode="General"/>
    </dxf>
    <dxf>
      <numFmt numFmtId="0" formatCode="General"/>
    </dxf>
    <dxf>
      <numFmt numFmtId="0" formatCode="General"/>
    </dxf>
    <dxf>
      <numFmt numFmtId="164" formatCode="&quot;$&quot;#,##0.00"/>
    </dxf>
    <dxf>
      <numFmt numFmtId="164" formatCode="&quot;$&quot;#,##0.00"/>
    </dxf>
    <dxf>
      <numFmt numFmtId="164" formatCode="&quot;$&quot;#,##0.00"/>
    </dxf>
    <dxf>
      <numFmt numFmtId="164" formatCode="&quot;$&quot;#,##0.00"/>
    </dxf>
    <dxf>
      <numFmt numFmtId="0" formatCode="General"/>
    </dxf>
    <dxf>
      <numFmt numFmtId="0" formatCode="General"/>
    </dxf>
    <dxf>
      <numFmt numFmtId="0" formatCode="General"/>
    </dxf>
    <dxf>
      <numFmt numFmtId="0" formatCode="General"/>
    </dxf>
    <dxf>
      <numFmt numFmtId="164" formatCode="&quot;$&quot;#,##0.00"/>
      <alignment horizontal="left" vertical="bottom" textRotation="0" wrapText="0" indent="0" justifyLastLine="0" shrinkToFit="0" readingOrder="0"/>
    </dxf>
    <dxf>
      <numFmt numFmtId="164" formatCode="&quot;$&quot;#,##0.00"/>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T2 Funding vs Expenses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Overview!$B$4</c:f>
              <c:strCache>
                <c:ptCount val="1"/>
                <c:pt idx="0">
                  <c:v>2015</c:v>
                </c:pt>
              </c:strCache>
            </c:strRef>
          </c:tx>
          <c:spPr>
            <a:solidFill>
              <a:schemeClr val="accent1"/>
            </a:solidFill>
            <a:ln>
              <a:noFill/>
            </a:ln>
            <a:effectLst/>
          </c:spPr>
          <c:invertIfNegative val="0"/>
          <c:cat>
            <c:strRef>
              <c:f>Overview!$A$5:$A$7</c:f>
              <c:strCache>
                <c:ptCount val="3"/>
                <c:pt idx="0">
                  <c:v>Funding</c:v>
                </c:pt>
                <c:pt idx="1">
                  <c:v>Expenses </c:v>
                </c:pt>
                <c:pt idx="2">
                  <c:v>Funding gap</c:v>
                </c:pt>
              </c:strCache>
            </c:strRef>
          </c:cat>
          <c:val>
            <c:numRef>
              <c:f>Overview!$B$5:$B$7</c:f>
              <c:numCache>
                <c:formatCode>"$"#,##0.00</c:formatCode>
                <c:ptCount val="3"/>
                <c:pt idx="0">
                  <c:v>1447995</c:v>
                </c:pt>
                <c:pt idx="1">
                  <c:v>1996394.85</c:v>
                </c:pt>
                <c:pt idx="2">
                  <c:v>-548399.85000000009</c:v>
                </c:pt>
              </c:numCache>
            </c:numRef>
          </c:val>
          <c:extLst>
            <c:ext xmlns:c16="http://schemas.microsoft.com/office/drawing/2014/chart" uri="{C3380CC4-5D6E-409C-BE32-E72D297353CC}">
              <c16:uniqueId val="{00000000-0AF4-4DCB-8745-58F883551978}"/>
            </c:ext>
          </c:extLst>
        </c:ser>
        <c:ser>
          <c:idx val="1"/>
          <c:order val="1"/>
          <c:tx>
            <c:strRef>
              <c:f>Overview!$C$4</c:f>
              <c:strCache>
                <c:ptCount val="1"/>
                <c:pt idx="0">
                  <c:v>2021</c:v>
                </c:pt>
              </c:strCache>
            </c:strRef>
          </c:tx>
          <c:spPr>
            <a:solidFill>
              <a:schemeClr val="accent2"/>
            </a:solidFill>
            <a:ln>
              <a:noFill/>
            </a:ln>
            <a:effectLst/>
          </c:spPr>
          <c:invertIfNegative val="0"/>
          <c:cat>
            <c:strRef>
              <c:f>Overview!$A$5:$A$7</c:f>
              <c:strCache>
                <c:ptCount val="3"/>
                <c:pt idx="0">
                  <c:v>Funding</c:v>
                </c:pt>
                <c:pt idx="1">
                  <c:v>Expenses </c:v>
                </c:pt>
                <c:pt idx="2">
                  <c:v>Funding gap</c:v>
                </c:pt>
              </c:strCache>
            </c:strRef>
          </c:cat>
          <c:val>
            <c:numRef>
              <c:f>Overview!$C$5:$C$7</c:f>
              <c:numCache>
                <c:formatCode>"$"#,##0.00</c:formatCode>
                <c:ptCount val="3"/>
                <c:pt idx="0">
                  <c:v>1728387</c:v>
                </c:pt>
                <c:pt idx="1">
                  <c:v>2934374.4999999995</c:v>
                </c:pt>
                <c:pt idx="2">
                  <c:v>-1205987.4999999995</c:v>
                </c:pt>
              </c:numCache>
            </c:numRef>
          </c:val>
          <c:extLst>
            <c:ext xmlns:c16="http://schemas.microsoft.com/office/drawing/2014/chart" uri="{C3380CC4-5D6E-409C-BE32-E72D297353CC}">
              <c16:uniqueId val="{00000001-0AF4-4DCB-8745-58F883551978}"/>
            </c:ext>
          </c:extLst>
        </c:ser>
        <c:dLbls>
          <c:showLegendKey val="0"/>
          <c:showVal val="0"/>
          <c:showCatName val="0"/>
          <c:showSerName val="0"/>
          <c:showPercent val="0"/>
          <c:showBubbleSize val="0"/>
        </c:dLbls>
        <c:gapWidth val="219"/>
        <c:overlap val="-27"/>
        <c:axId val="330434904"/>
        <c:axId val="330433920"/>
      </c:barChart>
      <c:catAx>
        <c:axId val="330434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0433920"/>
        <c:crosses val="autoZero"/>
        <c:auto val="1"/>
        <c:lblAlgn val="ctr"/>
        <c:lblOffset val="100"/>
        <c:noMultiLvlLbl val="0"/>
      </c:catAx>
      <c:valAx>
        <c:axId val="33043392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0434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increase</a:t>
            </a:r>
            <a:r>
              <a:rPr lang="en-US" baseline="0"/>
              <a:t> in</a:t>
            </a:r>
            <a:r>
              <a:rPr lang="en-US"/>
              <a:t> Funding vs Expenses</a:t>
            </a:r>
          </a:p>
          <a:p>
            <a:pPr>
              <a:defRPr/>
            </a:pPr>
            <a:r>
              <a:rPr lang="en-US"/>
              <a:t>2015 to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Overview!$B$21</c:f>
              <c:strCache>
                <c:ptCount val="1"/>
                <c:pt idx="0">
                  <c:v>% change</c:v>
                </c:pt>
              </c:strCache>
            </c:strRef>
          </c:tx>
          <c:spPr>
            <a:solidFill>
              <a:schemeClr val="accent1"/>
            </a:solidFill>
            <a:ln>
              <a:noFill/>
            </a:ln>
            <a:effectLst/>
          </c:spPr>
          <c:invertIfNegative val="0"/>
          <c:cat>
            <c:strRef>
              <c:f>Overview!$A$22:$A$23</c:f>
              <c:strCache>
                <c:ptCount val="2"/>
                <c:pt idx="0">
                  <c:v>Funding</c:v>
                </c:pt>
                <c:pt idx="1">
                  <c:v>Expenses </c:v>
                </c:pt>
              </c:strCache>
            </c:strRef>
          </c:cat>
          <c:val>
            <c:numRef>
              <c:f>Overview!$B$22:$B$23</c:f>
              <c:numCache>
                <c:formatCode>General</c:formatCode>
                <c:ptCount val="2"/>
                <c:pt idx="0">
                  <c:v>19.364155262967067</c:v>
                </c:pt>
                <c:pt idx="1">
                  <c:v>46.98367409633417</c:v>
                </c:pt>
              </c:numCache>
            </c:numRef>
          </c:val>
          <c:extLst>
            <c:ext xmlns:c16="http://schemas.microsoft.com/office/drawing/2014/chart" uri="{C3380CC4-5D6E-409C-BE32-E72D297353CC}">
              <c16:uniqueId val="{00000000-C16C-4A5B-983F-156EDA6585BD}"/>
            </c:ext>
          </c:extLst>
        </c:ser>
        <c:dLbls>
          <c:showLegendKey val="0"/>
          <c:showVal val="0"/>
          <c:showCatName val="0"/>
          <c:showSerName val="0"/>
          <c:showPercent val="0"/>
          <c:showBubbleSize val="0"/>
        </c:dLbls>
        <c:gapWidth val="182"/>
        <c:axId val="330294672"/>
        <c:axId val="330295984"/>
      </c:barChart>
      <c:catAx>
        <c:axId val="3302946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0295984"/>
        <c:crosses val="autoZero"/>
        <c:auto val="1"/>
        <c:lblAlgn val="ctr"/>
        <c:lblOffset val="100"/>
        <c:noMultiLvlLbl val="0"/>
      </c:catAx>
      <c:valAx>
        <c:axId val="3302959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0294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2</xdr:row>
      <xdr:rowOff>0</xdr:rowOff>
    </xdr:from>
    <xdr:to>
      <xdr:col>13</xdr:col>
      <xdr:colOff>304800</xdr:colOff>
      <xdr:row>16</xdr:row>
      <xdr:rowOff>76200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17</xdr:row>
      <xdr:rowOff>104775</xdr:rowOff>
    </xdr:from>
    <xdr:to>
      <xdr:col>13</xdr:col>
      <xdr:colOff>304800</xdr:colOff>
      <xdr:row>31</xdr:row>
      <xdr:rowOff>180975</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N34" totalsRowCount="1">
  <autoFilter ref="A1:N33" xr:uid="{00000000-0009-0000-0100-000001000000}"/>
  <tableColumns count="14">
    <tableColumn id="7" xr3:uid="{00000000-0010-0000-0000-000007000000}" name="What was your 2015 funding from the MDEQ contract spreadsheet?  Enter value from spreadsheet emailed to you." totalsRowFunction="custom" dataDxfId="27" totalsRowDxfId="26">
      <totalsRowFormula>SUM(A2:A33)</totalsRowFormula>
    </tableColumn>
    <tableColumn id="8" xr3:uid="{00000000-0010-0000-0000-000008000000}" name="What number of FTEs were working in the Type II Program in 2015?" totalsRowFunction="custom" dataDxfId="25" totalsRowDxfId="24">
      <totalsRowFormula>SUM(B2:B33)</totalsRowFormula>
    </tableColumn>
    <tableColumn id="9" xr3:uid="{00000000-0010-0000-0000-000009000000}" name="How many travel miles were logged by Type II staff in 2015" totalsRowFunction="sum" dataDxfId="23" totalsRowDxfId="22"/>
    <tableColumn id="10" xr3:uid="{00000000-0010-0000-0000-00000A000000}" name="What were your 2015 expenses for the Type II Program?" totalsRowFunction="sum" dataDxfId="21" totalsRowDxfId="20"/>
    <tableColumn id="11" xr3:uid="{00000000-0010-0000-0000-00000B000000}" name="What was your 2021 funding from the EGLE contract spreadsheet?  Enter value from spreadsheet emailed to you." totalsRowFunction="sum" dataDxfId="19" totalsRowDxfId="18"/>
    <tableColumn id="12" xr3:uid="{00000000-0010-0000-0000-00000C000000}" name="What number of FTEs are working in the Type II Program in 2021?" totalsRowFunction="sum" dataDxfId="17" totalsRowDxfId="16"/>
    <tableColumn id="13" xr3:uid="{00000000-0010-0000-0000-00000D000000}" name="How many travel miles are being logged by Type II staff in 2021?" totalsRowFunction="sum" dataDxfId="15" totalsRowDxfId="14"/>
    <tableColumn id="14" xr3:uid="{00000000-0010-0000-0000-00000E000000}" name="What are your 2021 expenses for the Type II Program?" totalsRowFunction="sum" dataDxfId="13" totalsRowDxfId="12"/>
    <tableColumn id="15" xr3:uid="{00000000-0010-0000-0000-00000F000000}" name="How much time (as a percentage of total FTEs) is spent on RTCR?" totalsRowFunction="average" dataDxfId="11" totalsRowDxfId="10"/>
    <tableColumn id="16" xr3:uid="{00000000-0010-0000-0000-000010000000}" name="How much time (as a percentage of total FTEs) is spent on LCR?" totalsRowFunction="average" dataDxfId="9" totalsRowDxfId="8"/>
    <tableColumn id="17" xr3:uid="{00000000-0010-0000-0000-000011000000}" name="How much time (as a percentage of total T2 FTEs) is spent on PFAS?" totalsRowFunction="average" dataDxfId="7" totalsRowDxfId="6"/>
    <tableColumn id="18" xr3:uid="{00000000-0010-0000-0000-000012000000}" name="Was the Type II Coordinator assigned Covid response duties during the past 18 months?" dataDxfId="5" totalsRowDxfId="4"/>
    <tableColumn id="19" xr3:uid="{00000000-0010-0000-0000-000013000000}" name="If you answered &quot;Yes&quot; above, how many hours were spent working in Covid response?" totalsRowFunction="sum" dataDxfId="3" totalsRowDxfId="2"/>
    <tableColumn id="20" xr3:uid="{00000000-0010-0000-0000-000014000000}" name="What has been the most significant challenge administering the Type II Program in recent years?"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
  <sheetViews>
    <sheetView topLeftCell="A19" workbookViewId="0">
      <selection activeCell="F42" sqref="F42"/>
    </sheetView>
  </sheetViews>
  <sheetFormatPr defaultRowHeight="14.4" x14ac:dyDescent="0.3"/>
  <cols>
    <col min="1" max="3" width="20" bestFit="1" customWidth="1"/>
    <col min="4" max="4" width="25.88671875" customWidth="1"/>
    <col min="5" max="5" width="25.5546875" customWidth="1"/>
    <col min="6" max="13" width="20" bestFit="1" customWidth="1"/>
    <col min="14" max="14" width="28.33203125" style="4" customWidth="1"/>
  </cols>
  <sheetData>
    <row r="1" spans="1:14" ht="100.8" x14ac:dyDescent="0.3">
      <c r="A1" s="18" t="s">
        <v>0</v>
      </c>
      <c r="B1" s="18" t="s">
        <v>1</v>
      </c>
      <c r="C1" s="18" t="s">
        <v>2</v>
      </c>
      <c r="D1" s="18" t="s">
        <v>3</v>
      </c>
      <c r="E1" s="18" t="s">
        <v>4</v>
      </c>
      <c r="F1" s="18" t="s">
        <v>5</v>
      </c>
      <c r="G1" s="18" t="s">
        <v>6</v>
      </c>
      <c r="H1" s="18" t="s">
        <v>7</v>
      </c>
      <c r="I1" s="18" t="s">
        <v>8</v>
      </c>
      <c r="J1" s="18" t="s">
        <v>9</v>
      </c>
      <c r="K1" s="18" t="s">
        <v>10</v>
      </c>
      <c r="L1" s="18" t="s">
        <v>11</v>
      </c>
      <c r="M1" s="18" t="s">
        <v>12</v>
      </c>
      <c r="N1" s="18" t="s">
        <v>13</v>
      </c>
    </row>
    <row r="2" spans="1:14" x14ac:dyDescent="0.3">
      <c r="A2" s="8">
        <v>59779</v>
      </c>
      <c r="B2" s="1">
        <v>0.75</v>
      </c>
      <c r="C2" s="2">
        <v>3833</v>
      </c>
      <c r="D2" s="6">
        <v>685</v>
      </c>
      <c r="E2" s="6">
        <v>65563</v>
      </c>
      <c r="F2" s="1">
        <v>1.2</v>
      </c>
      <c r="G2" s="2">
        <v>5110</v>
      </c>
      <c r="H2" s="6">
        <v>1620</v>
      </c>
      <c r="I2" s="11">
        <v>85</v>
      </c>
      <c r="J2" s="11">
        <v>10</v>
      </c>
      <c r="K2" s="11">
        <v>5</v>
      </c>
      <c r="L2" s="2" t="s">
        <v>14</v>
      </c>
      <c r="M2" s="2">
        <v>94</v>
      </c>
      <c r="N2" s="3" t="s">
        <v>15</v>
      </c>
    </row>
    <row r="3" spans="1:14" x14ac:dyDescent="0.3">
      <c r="A3" s="8">
        <v>46403</v>
      </c>
      <c r="B3" s="1">
        <v>0.6</v>
      </c>
      <c r="C3" s="1">
        <v>550</v>
      </c>
      <c r="D3" s="6">
        <v>42909.34</v>
      </c>
      <c r="E3" s="6">
        <v>59663</v>
      </c>
      <c r="F3" s="1">
        <v>1</v>
      </c>
      <c r="G3" s="1">
        <v>1980</v>
      </c>
      <c r="H3" s="6">
        <v>93083.33</v>
      </c>
      <c r="I3" s="10">
        <v>80</v>
      </c>
      <c r="J3" s="10">
        <v>20</v>
      </c>
      <c r="K3" s="10">
        <v>0</v>
      </c>
      <c r="L3" s="2" t="s">
        <v>14</v>
      </c>
      <c r="M3" s="1">
        <v>585</v>
      </c>
      <c r="N3" s="3" t="s">
        <v>17</v>
      </c>
    </row>
    <row r="4" spans="1:14" x14ac:dyDescent="0.3">
      <c r="A4" s="8">
        <v>96496</v>
      </c>
      <c r="B4" s="1">
        <v>0.77</v>
      </c>
      <c r="C4" s="9">
        <v>7726</v>
      </c>
      <c r="D4" s="6">
        <v>95293</v>
      </c>
      <c r="E4" s="6">
        <v>115823</v>
      </c>
      <c r="F4" s="1">
        <v>1</v>
      </c>
      <c r="G4" s="9">
        <v>7471</v>
      </c>
      <c r="H4" s="6">
        <v>137299</v>
      </c>
      <c r="I4" s="10">
        <v>50</v>
      </c>
      <c r="J4" s="10">
        <v>0</v>
      </c>
      <c r="K4" s="10">
        <v>10</v>
      </c>
      <c r="L4" s="2" t="s">
        <v>14</v>
      </c>
      <c r="M4" s="1">
        <v>217.11</v>
      </c>
      <c r="N4" s="3" t="s">
        <v>18</v>
      </c>
    </row>
    <row r="5" spans="1:14" x14ac:dyDescent="0.3">
      <c r="A5" s="8">
        <v>15572</v>
      </c>
      <c r="B5" s="1">
        <v>0.15</v>
      </c>
      <c r="C5" s="1">
        <v>707</v>
      </c>
      <c r="D5" s="6">
        <v>17254</v>
      </c>
      <c r="E5" s="6">
        <v>17707</v>
      </c>
      <c r="F5" s="1">
        <v>0.22</v>
      </c>
      <c r="G5" s="1">
        <v>819</v>
      </c>
      <c r="H5" s="6">
        <v>26727</v>
      </c>
      <c r="I5" s="10">
        <v>75</v>
      </c>
      <c r="J5" s="10">
        <v>10</v>
      </c>
      <c r="K5" s="10">
        <v>3</v>
      </c>
      <c r="L5" s="2" t="s">
        <v>14</v>
      </c>
      <c r="M5" s="1">
        <v>76</v>
      </c>
      <c r="N5" s="3" t="s">
        <v>19</v>
      </c>
    </row>
    <row r="6" spans="1:14" x14ac:dyDescent="0.3">
      <c r="A6" s="8">
        <v>2143</v>
      </c>
      <c r="B6" s="1">
        <v>1</v>
      </c>
      <c r="C6" s="1">
        <v>1432</v>
      </c>
      <c r="D6" s="5">
        <v>50</v>
      </c>
      <c r="E6" s="6">
        <v>2509</v>
      </c>
      <c r="F6" s="1">
        <v>1</v>
      </c>
      <c r="G6" s="1">
        <v>341</v>
      </c>
      <c r="H6" s="5">
        <v>1431</v>
      </c>
      <c r="I6" s="11">
        <v>10</v>
      </c>
      <c r="J6" s="10">
        <v>10</v>
      </c>
      <c r="K6" s="10">
        <v>0</v>
      </c>
      <c r="L6" s="2" t="s">
        <v>16</v>
      </c>
      <c r="M6" s="2">
        <v>0</v>
      </c>
      <c r="N6" s="3" t="s">
        <v>20</v>
      </c>
    </row>
    <row r="7" spans="1:14" x14ac:dyDescent="0.3">
      <c r="A7" s="8">
        <v>29003</v>
      </c>
      <c r="B7" s="1">
        <v>0.7</v>
      </c>
      <c r="C7" s="1">
        <v>1500</v>
      </c>
      <c r="D7" s="6">
        <v>60000</v>
      </c>
      <c r="E7" s="6">
        <v>34470</v>
      </c>
      <c r="F7" s="1">
        <v>0.8</v>
      </c>
      <c r="G7" s="1">
        <v>2500</v>
      </c>
      <c r="H7" s="6">
        <v>74000</v>
      </c>
      <c r="I7" s="10">
        <v>60</v>
      </c>
      <c r="J7" s="10">
        <v>15</v>
      </c>
      <c r="K7" s="10">
        <v>25</v>
      </c>
      <c r="L7" s="2" t="s">
        <v>14</v>
      </c>
      <c r="M7" s="1">
        <v>143</v>
      </c>
      <c r="N7" s="3" t="s">
        <v>21</v>
      </c>
    </row>
    <row r="8" spans="1:14" x14ac:dyDescent="0.3">
      <c r="A8" s="8">
        <v>40358</v>
      </c>
      <c r="B8" s="1">
        <v>1</v>
      </c>
      <c r="C8" s="9">
        <v>1873</v>
      </c>
      <c r="D8" s="6">
        <v>9935.15</v>
      </c>
      <c r="E8" s="6">
        <v>47550</v>
      </c>
      <c r="F8" s="1">
        <v>3</v>
      </c>
      <c r="G8" s="9">
        <v>1801</v>
      </c>
      <c r="H8" s="6">
        <v>54789.81</v>
      </c>
      <c r="I8" s="11">
        <v>78</v>
      </c>
      <c r="J8" s="11">
        <v>3</v>
      </c>
      <c r="K8" s="11">
        <v>4</v>
      </c>
      <c r="L8" s="2" t="s">
        <v>14</v>
      </c>
      <c r="M8" s="1">
        <v>234.48</v>
      </c>
      <c r="N8" s="3" t="s">
        <v>22</v>
      </c>
    </row>
    <row r="9" spans="1:14" x14ac:dyDescent="0.3">
      <c r="A9" s="8">
        <v>19969</v>
      </c>
      <c r="B9" s="1">
        <v>2</v>
      </c>
      <c r="C9" s="1">
        <v>2566</v>
      </c>
      <c r="D9" s="6">
        <v>28019</v>
      </c>
      <c r="E9" s="6">
        <v>21543</v>
      </c>
      <c r="F9" s="1">
        <v>2</v>
      </c>
      <c r="G9" s="1">
        <v>2566</v>
      </c>
      <c r="H9" s="6">
        <v>30000</v>
      </c>
      <c r="I9" s="11">
        <v>50</v>
      </c>
      <c r="J9" s="11">
        <v>10</v>
      </c>
      <c r="K9" s="11">
        <v>3</v>
      </c>
      <c r="L9" s="2" t="s">
        <v>14</v>
      </c>
      <c r="M9" s="1">
        <v>150</v>
      </c>
      <c r="N9" s="3"/>
    </row>
    <row r="10" spans="1:14" x14ac:dyDescent="0.3">
      <c r="A10" s="8">
        <v>156677</v>
      </c>
      <c r="B10" s="1">
        <v>2</v>
      </c>
      <c r="C10" s="9">
        <v>17500</v>
      </c>
      <c r="D10" s="6">
        <v>198824</v>
      </c>
      <c r="E10" s="6">
        <v>195671</v>
      </c>
      <c r="F10" s="1">
        <v>2.5</v>
      </c>
      <c r="G10" s="9">
        <v>22900</v>
      </c>
      <c r="H10" s="6">
        <v>434586</v>
      </c>
      <c r="I10" s="11">
        <v>92</v>
      </c>
      <c r="J10" s="11">
        <v>5</v>
      </c>
      <c r="K10" s="11">
        <v>2</v>
      </c>
      <c r="L10" s="2" t="s">
        <v>16</v>
      </c>
      <c r="M10" s="2">
        <v>0</v>
      </c>
      <c r="N10" s="3" t="s">
        <v>23</v>
      </c>
    </row>
    <row r="11" spans="1:14" x14ac:dyDescent="0.3">
      <c r="A11" s="8">
        <v>20183</v>
      </c>
      <c r="B11" s="1">
        <v>0.26</v>
      </c>
      <c r="C11" s="1">
        <v>678</v>
      </c>
      <c r="D11" s="6">
        <v>28167.79</v>
      </c>
      <c r="E11" s="6">
        <v>25576</v>
      </c>
      <c r="F11" s="1">
        <v>0.32200000000000001</v>
      </c>
      <c r="G11" s="1">
        <v>918</v>
      </c>
      <c r="H11" s="6">
        <v>40784.720000000001</v>
      </c>
      <c r="I11" s="11">
        <v>23</v>
      </c>
      <c r="J11" s="11">
        <v>5</v>
      </c>
      <c r="K11" s="11">
        <v>3</v>
      </c>
      <c r="L11" s="2" t="s">
        <v>14</v>
      </c>
      <c r="M11" s="1">
        <v>315</v>
      </c>
      <c r="N11" s="3" t="s">
        <v>24</v>
      </c>
    </row>
    <row r="12" spans="1:14" x14ac:dyDescent="0.3">
      <c r="A12" s="7">
        <v>18067</v>
      </c>
      <c r="B12" s="1">
        <v>0.5</v>
      </c>
      <c r="C12" s="1">
        <v>1600</v>
      </c>
      <c r="D12" s="5">
        <v>38533</v>
      </c>
      <c r="E12" s="5">
        <v>16707</v>
      </c>
      <c r="F12" s="1">
        <v>0.5</v>
      </c>
      <c r="G12" s="1">
        <v>1092</v>
      </c>
      <c r="H12" s="5">
        <v>41647</v>
      </c>
      <c r="I12" s="11">
        <v>25</v>
      </c>
      <c r="J12" s="11">
        <v>5</v>
      </c>
      <c r="K12" s="11">
        <v>5</v>
      </c>
      <c r="L12" s="2" t="s">
        <v>14</v>
      </c>
      <c r="M12" s="2">
        <v>153.5</v>
      </c>
      <c r="N12" s="3" t="s">
        <v>25</v>
      </c>
    </row>
    <row r="13" spans="1:14" x14ac:dyDescent="0.3">
      <c r="A13" s="8">
        <v>22009</v>
      </c>
      <c r="B13" s="1">
        <v>0.21</v>
      </c>
      <c r="C13" s="1">
        <v>1589</v>
      </c>
      <c r="D13" s="6">
        <v>18112</v>
      </c>
      <c r="E13" s="6">
        <v>26657</v>
      </c>
      <c r="F13" s="1">
        <v>0.28000000000000003</v>
      </c>
      <c r="G13" s="1">
        <v>2128</v>
      </c>
      <c r="H13" s="6">
        <v>26932</v>
      </c>
      <c r="I13" s="10">
        <v>70</v>
      </c>
      <c r="J13" s="10">
        <v>5</v>
      </c>
      <c r="K13" s="10">
        <v>25</v>
      </c>
      <c r="L13" s="2" t="s">
        <v>14</v>
      </c>
      <c r="M13" s="1">
        <v>248</v>
      </c>
      <c r="N13" s="3" t="s">
        <v>26</v>
      </c>
    </row>
    <row r="14" spans="1:14" x14ac:dyDescent="0.3">
      <c r="A14" s="8">
        <v>15040</v>
      </c>
      <c r="B14" s="1">
        <v>0.75</v>
      </c>
      <c r="C14" s="1">
        <v>1000</v>
      </c>
      <c r="D14" s="6">
        <v>65000</v>
      </c>
      <c r="E14" s="6">
        <v>17543</v>
      </c>
      <c r="F14" s="1">
        <v>0.8</v>
      </c>
      <c r="G14" s="1">
        <v>1200</v>
      </c>
      <c r="H14" s="6">
        <v>80000</v>
      </c>
      <c r="I14" s="11">
        <v>90</v>
      </c>
      <c r="J14" s="11">
        <v>5</v>
      </c>
      <c r="K14" s="11">
        <v>5</v>
      </c>
      <c r="L14" s="2" t="s">
        <v>14</v>
      </c>
      <c r="M14" s="1">
        <v>267.5</v>
      </c>
      <c r="N14" s="3" t="s">
        <v>27</v>
      </c>
    </row>
    <row r="15" spans="1:14" x14ac:dyDescent="0.3">
      <c r="A15" s="8">
        <v>47447</v>
      </c>
      <c r="B15" s="1">
        <v>0.8</v>
      </c>
      <c r="C15" s="1">
        <v>3100</v>
      </c>
      <c r="D15" s="6">
        <v>99618</v>
      </c>
      <c r="E15" s="6">
        <v>59070</v>
      </c>
      <c r="F15" s="1">
        <v>1</v>
      </c>
      <c r="G15" s="2">
        <v>1350</v>
      </c>
      <c r="H15" s="6">
        <v>106646</v>
      </c>
      <c r="I15" s="11">
        <v>50</v>
      </c>
      <c r="J15" s="11">
        <v>0</v>
      </c>
      <c r="K15" s="11">
        <v>0</v>
      </c>
      <c r="L15" s="2" t="s">
        <v>14</v>
      </c>
      <c r="M15" s="2">
        <v>500</v>
      </c>
      <c r="N15" s="3" t="s">
        <v>28</v>
      </c>
    </row>
    <row r="16" spans="1:14" x14ac:dyDescent="0.3">
      <c r="A16" s="7">
        <v>62010</v>
      </c>
      <c r="B16" s="1">
        <v>1.25</v>
      </c>
      <c r="C16" s="2">
        <v>0</v>
      </c>
      <c r="D16" s="6">
        <v>146237</v>
      </c>
      <c r="E16" s="6">
        <v>77490</v>
      </c>
      <c r="F16" s="1">
        <v>2.4</v>
      </c>
      <c r="G16" s="2">
        <v>0</v>
      </c>
      <c r="H16" s="6">
        <v>271129</v>
      </c>
      <c r="I16" s="11">
        <v>25</v>
      </c>
      <c r="J16" s="11">
        <v>7</v>
      </c>
      <c r="K16" s="11">
        <v>5</v>
      </c>
      <c r="L16" s="2" t="s">
        <v>16</v>
      </c>
      <c r="M16" s="2">
        <v>0</v>
      </c>
      <c r="N16" s="3" t="s">
        <v>29</v>
      </c>
    </row>
    <row r="17" spans="1:14" x14ac:dyDescent="0.3">
      <c r="A17" s="8">
        <v>15715</v>
      </c>
      <c r="B17" s="1">
        <v>0.156</v>
      </c>
      <c r="C17" s="1">
        <v>550</v>
      </c>
      <c r="D17" s="6">
        <v>19596</v>
      </c>
      <c r="E17" s="6">
        <v>16205</v>
      </c>
      <c r="F17" s="1">
        <v>0.22</v>
      </c>
      <c r="G17" s="1">
        <v>780</v>
      </c>
      <c r="H17" s="6">
        <v>31556</v>
      </c>
      <c r="I17" s="11">
        <v>96</v>
      </c>
      <c r="J17" s="11">
        <v>1</v>
      </c>
      <c r="K17" s="11">
        <v>3</v>
      </c>
      <c r="L17" s="2" t="s">
        <v>14</v>
      </c>
      <c r="M17" s="1">
        <v>76</v>
      </c>
      <c r="N17" s="3" t="s">
        <v>30</v>
      </c>
    </row>
    <row r="18" spans="1:14" x14ac:dyDescent="0.3">
      <c r="A18" s="8">
        <v>30505</v>
      </c>
      <c r="B18" s="1">
        <v>0.53</v>
      </c>
      <c r="C18" s="9">
        <v>1230</v>
      </c>
      <c r="D18" s="6">
        <v>51638</v>
      </c>
      <c r="E18" s="6">
        <v>37469</v>
      </c>
      <c r="F18" s="1">
        <v>1.07</v>
      </c>
      <c r="G18" s="9">
        <v>1221</v>
      </c>
      <c r="H18" s="6">
        <v>68679.86</v>
      </c>
      <c r="I18" s="11">
        <v>65</v>
      </c>
      <c r="J18" s="11">
        <v>5</v>
      </c>
      <c r="K18" s="11">
        <v>5</v>
      </c>
      <c r="L18" s="2" t="s">
        <v>14</v>
      </c>
      <c r="M18" s="1">
        <v>413</v>
      </c>
      <c r="N18" s="3" t="s">
        <v>31</v>
      </c>
    </row>
    <row r="19" spans="1:14" x14ac:dyDescent="0.3">
      <c r="A19" s="8">
        <v>10000</v>
      </c>
      <c r="B19" s="1">
        <v>0.2</v>
      </c>
      <c r="C19" s="1">
        <v>1550</v>
      </c>
      <c r="D19" s="6">
        <v>14000</v>
      </c>
      <c r="E19" s="6">
        <v>7862</v>
      </c>
      <c r="F19" s="1">
        <v>0.2</v>
      </c>
      <c r="G19" s="1">
        <v>1725</v>
      </c>
      <c r="H19" s="6">
        <v>13000</v>
      </c>
      <c r="I19" s="11">
        <v>20</v>
      </c>
      <c r="J19" s="11">
        <v>5</v>
      </c>
      <c r="K19" s="11">
        <v>10</v>
      </c>
      <c r="L19" s="2" t="s">
        <v>14</v>
      </c>
      <c r="M19" s="2">
        <v>75</v>
      </c>
      <c r="N19" s="3" t="s">
        <v>32</v>
      </c>
    </row>
    <row r="20" spans="1:14" x14ac:dyDescent="0.3">
      <c r="A20" s="8">
        <v>28429</v>
      </c>
      <c r="B20" s="2">
        <v>0.25</v>
      </c>
      <c r="C20" s="9">
        <v>4200</v>
      </c>
      <c r="D20" s="6">
        <v>25000</v>
      </c>
      <c r="E20" s="6">
        <v>26956</v>
      </c>
      <c r="F20" s="2">
        <v>0.5</v>
      </c>
      <c r="G20" s="9">
        <v>6200</v>
      </c>
      <c r="H20" s="6">
        <v>55000</v>
      </c>
      <c r="I20" s="11">
        <v>80</v>
      </c>
      <c r="J20" s="11">
        <v>10</v>
      </c>
      <c r="K20" s="11">
        <v>10</v>
      </c>
      <c r="L20" s="2" t="s">
        <v>14</v>
      </c>
      <c r="M20" s="2">
        <v>780</v>
      </c>
      <c r="N20" s="3" t="s">
        <v>33</v>
      </c>
    </row>
    <row r="21" spans="1:14" x14ac:dyDescent="0.3">
      <c r="A21" s="8">
        <v>48345</v>
      </c>
      <c r="B21" s="2">
        <v>0.75</v>
      </c>
      <c r="C21" s="2">
        <v>0</v>
      </c>
      <c r="D21" s="6">
        <v>80200</v>
      </c>
      <c r="E21" s="6">
        <v>56562</v>
      </c>
      <c r="F21" s="2">
        <v>1</v>
      </c>
      <c r="G21" s="2">
        <v>0</v>
      </c>
      <c r="H21" s="6">
        <v>111043</v>
      </c>
      <c r="I21" s="11">
        <v>50</v>
      </c>
      <c r="J21" s="11">
        <v>5</v>
      </c>
      <c r="K21" s="11">
        <v>5</v>
      </c>
      <c r="L21" s="2" t="s">
        <v>14</v>
      </c>
      <c r="M21" s="2">
        <v>309.3</v>
      </c>
      <c r="N21" s="3" t="s">
        <v>34</v>
      </c>
    </row>
    <row r="22" spans="1:14" x14ac:dyDescent="0.3">
      <c r="A22" s="8">
        <v>50858</v>
      </c>
      <c r="B22" s="1">
        <v>0.63</v>
      </c>
      <c r="C22" s="1">
        <v>7531</v>
      </c>
      <c r="D22" s="6">
        <v>70011</v>
      </c>
      <c r="E22" s="6">
        <v>59809</v>
      </c>
      <c r="F22" s="1">
        <v>0.7</v>
      </c>
      <c r="G22" s="1">
        <v>2876</v>
      </c>
      <c r="H22" s="6">
        <v>104773</v>
      </c>
      <c r="I22" s="11">
        <v>50</v>
      </c>
      <c r="J22" s="11">
        <v>0</v>
      </c>
      <c r="K22" s="11">
        <v>1</v>
      </c>
      <c r="L22" s="2" t="s">
        <v>14</v>
      </c>
      <c r="M22" s="2">
        <v>126</v>
      </c>
      <c r="N22" s="3" t="s">
        <v>35</v>
      </c>
    </row>
    <row r="23" spans="1:14" x14ac:dyDescent="0.3">
      <c r="A23" s="8">
        <v>110542</v>
      </c>
      <c r="B23" s="1">
        <v>2.2000000000000002</v>
      </c>
      <c r="C23" s="1">
        <v>7397</v>
      </c>
      <c r="D23" s="6">
        <v>196471</v>
      </c>
      <c r="E23" s="6">
        <v>139566</v>
      </c>
      <c r="F23" s="1">
        <v>2.2999999999999998</v>
      </c>
      <c r="G23" s="1">
        <v>4696</v>
      </c>
      <c r="H23" s="6">
        <v>195321</v>
      </c>
      <c r="I23" s="11">
        <v>16</v>
      </c>
      <c r="J23" s="11">
        <v>3</v>
      </c>
      <c r="K23" s="11">
        <v>1</v>
      </c>
      <c r="L23" s="2" t="s">
        <v>14</v>
      </c>
      <c r="M23" s="1">
        <v>275.5</v>
      </c>
      <c r="N23" s="3" t="s">
        <v>36</v>
      </c>
    </row>
    <row r="24" spans="1:14" x14ac:dyDescent="0.3">
      <c r="A24" s="8">
        <v>38867</v>
      </c>
      <c r="B24" s="1">
        <v>1</v>
      </c>
      <c r="C24" s="2">
        <v>2500</v>
      </c>
      <c r="D24" s="6">
        <v>75000</v>
      </c>
      <c r="E24" s="6">
        <v>47119</v>
      </c>
      <c r="F24" s="1">
        <v>1</v>
      </c>
      <c r="G24" s="2">
        <v>3142</v>
      </c>
      <c r="H24" s="6">
        <v>90000</v>
      </c>
      <c r="I24" s="11">
        <v>65</v>
      </c>
      <c r="J24" s="11">
        <v>10</v>
      </c>
      <c r="K24" s="11">
        <v>5</v>
      </c>
      <c r="L24" s="2" t="s">
        <v>16</v>
      </c>
      <c r="M24" s="2">
        <v>0</v>
      </c>
      <c r="N24" s="3" t="s">
        <v>37</v>
      </c>
    </row>
    <row r="25" spans="1:14" x14ac:dyDescent="0.3">
      <c r="A25" s="8">
        <v>44943</v>
      </c>
      <c r="B25" s="1">
        <v>1</v>
      </c>
      <c r="C25" s="1">
        <v>2000</v>
      </c>
      <c r="D25" s="6">
        <v>70000</v>
      </c>
      <c r="E25" s="6">
        <v>52843</v>
      </c>
      <c r="F25" s="1">
        <v>1</v>
      </c>
      <c r="G25" s="1">
        <v>4150</v>
      </c>
      <c r="H25" s="6">
        <v>75000</v>
      </c>
      <c r="I25" s="10">
        <v>60</v>
      </c>
      <c r="J25" s="10">
        <v>15</v>
      </c>
      <c r="K25" s="10">
        <v>10</v>
      </c>
      <c r="L25" s="2" t="s">
        <v>14</v>
      </c>
      <c r="M25" s="2">
        <v>442</v>
      </c>
      <c r="N25" s="3" t="s">
        <v>38</v>
      </c>
    </row>
    <row r="26" spans="1:14" x14ac:dyDescent="0.3">
      <c r="A26" s="8">
        <v>21487</v>
      </c>
      <c r="B26" s="1">
        <v>0.3</v>
      </c>
      <c r="C26" s="9">
        <v>2182</v>
      </c>
      <c r="D26" s="6">
        <v>44990</v>
      </c>
      <c r="E26" s="6">
        <v>29708</v>
      </c>
      <c r="F26" s="1">
        <v>0.4</v>
      </c>
      <c r="G26" s="9">
        <v>1893</v>
      </c>
      <c r="H26" s="6">
        <v>54780</v>
      </c>
      <c r="I26" s="10">
        <v>20</v>
      </c>
      <c r="J26" s="10">
        <v>6</v>
      </c>
      <c r="K26" s="10">
        <v>1</v>
      </c>
      <c r="L26" s="2" t="s">
        <v>14</v>
      </c>
      <c r="M26" s="1">
        <v>65</v>
      </c>
      <c r="N26" s="3" t="s">
        <v>39</v>
      </c>
    </row>
    <row r="27" spans="1:14" x14ac:dyDescent="0.3">
      <c r="A27" s="8">
        <v>11581</v>
      </c>
      <c r="B27" s="1">
        <v>0.37</v>
      </c>
      <c r="C27" s="1">
        <v>607</v>
      </c>
      <c r="D27" s="6">
        <v>29087.75</v>
      </c>
      <c r="E27" s="6">
        <v>15639</v>
      </c>
      <c r="F27" s="1">
        <v>0.26</v>
      </c>
      <c r="G27" s="1">
        <v>254</v>
      </c>
      <c r="H27" s="6">
        <v>34727</v>
      </c>
      <c r="I27" s="11">
        <v>30</v>
      </c>
      <c r="J27" s="10">
        <v>0</v>
      </c>
      <c r="K27" s="11">
        <v>2</v>
      </c>
      <c r="L27" s="2" t="s">
        <v>14</v>
      </c>
      <c r="M27" s="2">
        <v>1000</v>
      </c>
      <c r="N27" s="3" t="s">
        <v>40</v>
      </c>
    </row>
    <row r="28" spans="1:14" x14ac:dyDescent="0.3">
      <c r="A28" s="8">
        <v>47280</v>
      </c>
      <c r="B28" s="1">
        <v>1</v>
      </c>
      <c r="C28" s="9">
        <v>14231</v>
      </c>
      <c r="D28" s="6">
        <v>77596</v>
      </c>
      <c r="E28" s="6">
        <v>51611</v>
      </c>
      <c r="F28" s="1">
        <v>1.5</v>
      </c>
      <c r="G28" s="9">
        <v>18056</v>
      </c>
      <c r="H28" s="6">
        <v>128424</v>
      </c>
      <c r="I28" s="11">
        <v>40</v>
      </c>
      <c r="J28" s="11">
        <v>5</v>
      </c>
      <c r="K28" s="11">
        <v>5</v>
      </c>
      <c r="L28" s="2" t="s">
        <v>16</v>
      </c>
      <c r="M28" s="2"/>
      <c r="N28" s="3" t="s">
        <v>41</v>
      </c>
    </row>
    <row r="29" spans="1:14" x14ac:dyDescent="0.3">
      <c r="A29" s="7">
        <v>53077</v>
      </c>
      <c r="B29" s="1">
        <v>0.25</v>
      </c>
      <c r="C29" s="1">
        <v>2318</v>
      </c>
      <c r="D29" s="5">
        <v>66185</v>
      </c>
      <c r="E29" s="5">
        <v>62866</v>
      </c>
      <c r="F29" s="1">
        <v>0.91</v>
      </c>
      <c r="G29" s="1">
        <v>1521</v>
      </c>
      <c r="H29" s="5">
        <v>65000</v>
      </c>
      <c r="I29" s="11">
        <v>50</v>
      </c>
      <c r="J29" s="11">
        <v>0.1</v>
      </c>
      <c r="K29" s="11">
        <v>2</v>
      </c>
      <c r="L29" s="2" t="s">
        <v>14</v>
      </c>
      <c r="M29" s="1">
        <v>180.25</v>
      </c>
      <c r="N29" s="3" t="s">
        <v>42</v>
      </c>
    </row>
    <row r="30" spans="1:14" x14ac:dyDescent="0.3">
      <c r="A30" s="8">
        <v>44960</v>
      </c>
      <c r="B30" s="1">
        <v>0.24</v>
      </c>
      <c r="C30" s="1">
        <v>2866</v>
      </c>
      <c r="D30" s="6">
        <v>45488</v>
      </c>
      <c r="E30" s="6">
        <v>48838</v>
      </c>
      <c r="F30" s="1">
        <v>0.62</v>
      </c>
      <c r="G30" s="9">
        <v>3255</v>
      </c>
      <c r="H30" s="6">
        <v>53149</v>
      </c>
      <c r="I30" s="10">
        <v>70</v>
      </c>
      <c r="J30" s="10">
        <v>5</v>
      </c>
      <c r="K30" s="10">
        <v>10</v>
      </c>
      <c r="L30" s="2" t="s">
        <v>14</v>
      </c>
      <c r="M30" s="2">
        <v>1560</v>
      </c>
      <c r="N30" s="3" t="s">
        <v>43</v>
      </c>
    </row>
    <row r="31" spans="1:14" x14ac:dyDescent="0.3">
      <c r="A31" s="8">
        <v>6714</v>
      </c>
      <c r="B31" s="1">
        <v>0.2</v>
      </c>
      <c r="C31" s="1">
        <v>210</v>
      </c>
      <c r="D31" s="6">
        <v>6714</v>
      </c>
      <c r="E31" s="6">
        <v>6899</v>
      </c>
      <c r="F31" s="1">
        <v>0.5</v>
      </c>
      <c r="G31" s="1">
        <v>840</v>
      </c>
      <c r="H31" s="6">
        <v>19485</v>
      </c>
      <c r="I31" s="10">
        <v>20</v>
      </c>
      <c r="J31" s="10">
        <v>20</v>
      </c>
      <c r="K31" s="10">
        <v>10</v>
      </c>
      <c r="L31" s="2" t="s">
        <v>14</v>
      </c>
      <c r="M31" s="2">
        <v>250</v>
      </c>
      <c r="N31" s="3" t="s">
        <v>44</v>
      </c>
    </row>
    <row r="32" spans="1:14" x14ac:dyDescent="0.3">
      <c r="A32" s="8">
        <v>148954</v>
      </c>
      <c r="B32" s="1">
        <v>2</v>
      </c>
      <c r="C32" s="2">
        <v>0</v>
      </c>
      <c r="D32" s="6">
        <v>216356.82</v>
      </c>
      <c r="E32" s="6">
        <v>177448</v>
      </c>
      <c r="F32" s="1">
        <v>2</v>
      </c>
      <c r="G32" s="1">
        <v>7334</v>
      </c>
      <c r="H32" s="6">
        <v>258772.78</v>
      </c>
      <c r="I32" s="11">
        <v>40</v>
      </c>
      <c r="J32" s="11">
        <v>10</v>
      </c>
      <c r="K32" s="11">
        <v>10</v>
      </c>
      <c r="L32" s="2" t="s">
        <v>14</v>
      </c>
      <c r="M32" s="2">
        <v>2000</v>
      </c>
      <c r="N32" s="3" t="s">
        <v>45</v>
      </c>
    </row>
    <row r="33" spans="1:14" x14ac:dyDescent="0.3">
      <c r="A33" s="8">
        <v>84582</v>
      </c>
      <c r="B33" s="1">
        <v>0.55000000000000004</v>
      </c>
      <c r="C33" s="1">
        <v>2887</v>
      </c>
      <c r="D33" s="6">
        <v>59424</v>
      </c>
      <c r="E33" s="6">
        <v>107445</v>
      </c>
      <c r="F33" s="1">
        <v>1.23</v>
      </c>
      <c r="G33" s="1">
        <v>4405</v>
      </c>
      <c r="H33" s="6">
        <v>154989</v>
      </c>
      <c r="I33" s="10">
        <v>15</v>
      </c>
      <c r="J33" s="10">
        <v>10</v>
      </c>
      <c r="K33" s="10">
        <v>10</v>
      </c>
      <c r="L33" s="2" t="s">
        <v>14</v>
      </c>
      <c r="M33" s="1">
        <v>246</v>
      </c>
      <c r="N33" s="3" t="s">
        <v>46</v>
      </c>
    </row>
    <row r="34" spans="1:14" x14ac:dyDescent="0.3">
      <c r="A34" s="8">
        <f>SUM(A2:A33)</f>
        <v>1447995</v>
      </c>
      <c r="B34" s="2">
        <f>SUM(B2:B33)</f>
        <v>24.366</v>
      </c>
      <c r="C34" s="2">
        <f>SUBTOTAL(109,Table1[How many travel miles were logged by Type II staff in 2015])</f>
        <v>97913</v>
      </c>
      <c r="D34" s="6">
        <f>SUBTOTAL(109,Table1[What were your 2015 expenses for the Type II Program?])</f>
        <v>1996394.85</v>
      </c>
      <c r="E34" s="6">
        <f>SUBTOTAL(109,Table1[What was your 2021 funding from the EGLE contract spreadsheet?  Enter value from spreadsheet emailed to you.])</f>
        <v>1728387</v>
      </c>
      <c r="F34" s="2">
        <f>SUBTOTAL(109,Table1[What number of FTEs are working in the Type II Program in 2021?])</f>
        <v>33.431999999999995</v>
      </c>
      <c r="G34" s="2">
        <f>SUBTOTAL(109,Table1[How many travel miles are being logged by Type II staff in 2021?])</f>
        <v>114524</v>
      </c>
      <c r="H34" s="6">
        <f>SUBTOTAL(109,Table1[What are your 2021 expenses for the Type II Program?])</f>
        <v>2934374.4999999995</v>
      </c>
      <c r="I34" s="2">
        <f>SUBTOTAL(101,Table1[How much time (as a percentage of total FTEs) is spent on RTCR?])</f>
        <v>51.5625</v>
      </c>
      <c r="J34" s="11">
        <f>SUBTOTAL(101,Table1[How much time (as a percentage of total FTEs) is spent on LCR?])</f>
        <v>6.8781249999999998</v>
      </c>
      <c r="K34" s="11">
        <f>SUBTOTAL(101,Table1[How much time (as a percentage of total T2 FTEs) is spent on PFAS?])</f>
        <v>6.09375</v>
      </c>
      <c r="L34" s="2"/>
      <c r="M34" s="2">
        <f>SUBTOTAL(109,Table1[If you answered "Yes" above, how many hours were spent working in Covid response?])</f>
        <v>10781.64</v>
      </c>
      <c r="N34" s="3"/>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23"/>
  <sheetViews>
    <sheetView tabSelected="1" workbookViewId="0">
      <selection activeCell="D33" sqref="D33"/>
    </sheetView>
  </sheetViews>
  <sheetFormatPr defaultRowHeight="14.4" x14ac:dyDescent="0.3"/>
  <cols>
    <col min="1" max="1" width="12.88671875" customWidth="1"/>
    <col min="2" max="2" width="12.6640625" bestFit="1" customWidth="1"/>
    <col min="3" max="3" width="13.5546875" bestFit="1" customWidth="1"/>
    <col min="4" max="4" width="11.109375" bestFit="1" customWidth="1"/>
  </cols>
  <sheetData>
    <row r="2" spans="1:5" x14ac:dyDescent="0.3">
      <c r="A2" t="s">
        <v>47</v>
      </c>
    </row>
    <row r="4" spans="1:5" x14ac:dyDescent="0.3">
      <c r="B4" s="15">
        <v>2015</v>
      </c>
      <c r="C4" s="15">
        <v>2021</v>
      </c>
      <c r="D4" t="s">
        <v>56</v>
      </c>
      <c r="E4" t="s">
        <v>58</v>
      </c>
    </row>
    <row r="5" spans="1:5" x14ac:dyDescent="0.3">
      <c r="A5" t="s">
        <v>48</v>
      </c>
      <c r="B5" s="14">
        <v>1447995</v>
      </c>
      <c r="C5" s="14">
        <v>1728387</v>
      </c>
      <c r="D5" s="14">
        <f>C5-B5</f>
        <v>280392</v>
      </c>
      <c r="E5">
        <f>D5/B5*100</f>
        <v>19.364155262967067</v>
      </c>
    </row>
    <row r="6" spans="1:5" x14ac:dyDescent="0.3">
      <c r="A6" t="s">
        <v>51</v>
      </c>
      <c r="B6" s="14">
        <v>1996394.85</v>
      </c>
      <c r="C6" s="14">
        <v>2934374.4999999995</v>
      </c>
      <c r="D6" s="14">
        <f>C6-B6</f>
        <v>937979.64999999944</v>
      </c>
      <c r="E6" s="13">
        <f>D6/B6*100</f>
        <v>46.98367409633417</v>
      </c>
    </row>
    <row r="7" spans="1:5" x14ac:dyDescent="0.3">
      <c r="A7" s="16" t="s">
        <v>57</v>
      </c>
      <c r="B7" s="17">
        <f>B5-B6</f>
        <v>-548399.85000000009</v>
      </c>
      <c r="C7" s="17">
        <f>C5-C6</f>
        <v>-1205987.4999999995</v>
      </c>
    </row>
    <row r="8" spans="1:5" s="13" customFormat="1" x14ac:dyDescent="0.3">
      <c r="A8" t="s">
        <v>49</v>
      </c>
      <c r="B8">
        <v>24.366</v>
      </c>
      <c r="C8">
        <v>33.431999999999995</v>
      </c>
      <c r="D8">
        <f>C8-B8</f>
        <v>9.0659999999999954</v>
      </c>
      <c r="E8" s="13">
        <f>D8/B8*100</f>
        <v>37.207584338832781</v>
      </c>
    </row>
    <row r="9" spans="1:5" s="13" customFormat="1" x14ac:dyDescent="0.3">
      <c r="A9" t="s">
        <v>50</v>
      </c>
      <c r="B9">
        <v>97913</v>
      </c>
      <c r="C9">
        <v>114524</v>
      </c>
      <c r="D9">
        <f>C9-B9</f>
        <v>16611</v>
      </c>
      <c r="E9" s="13">
        <f>D9/B9*100</f>
        <v>16.965060819298767</v>
      </c>
    </row>
    <row r="11" spans="1:5" x14ac:dyDescent="0.3">
      <c r="A11" s="19" t="s">
        <v>55</v>
      </c>
      <c r="B11" s="19"/>
      <c r="C11" s="19"/>
    </row>
    <row r="12" spans="1:5" x14ac:dyDescent="0.3">
      <c r="A12" t="s">
        <v>52</v>
      </c>
      <c r="C12">
        <v>10781</v>
      </c>
    </row>
    <row r="13" spans="1:5" x14ac:dyDescent="0.3">
      <c r="A13" t="s">
        <v>38</v>
      </c>
      <c r="C13" s="12">
        <v>0.5</v>
      </c>
    </row>
    <row r="14" spans="1:5" x14ac:dyDescent="0.3">
      <c r="A14" t="s">
        <v>53</v>
      </c>
      <c r="C14" s="12">
        <v>7.0000000000000007E-2</v>
      </c>
    </row>
    <row r="15" spans="1:5" x14ac:dyDescent="0.3">
      <c r="A15" t="s">
        <v>54</v>
      </c>
      <c r="C15" s="12">
        <v>0.06</v>
      </c>
    </row>
    <row r="21" spans="1:2" x14ac:dyDescent="0.3">
      <c r="A21" s="13"/>
      <c r="B21" s="13" t="s">
        <v>58</v>
      </c>
    </row>
    <row r="22" spans="1:2" x14ac:dyDescent="0.3">
      <c r="A22" s="13" t="s">
        <v>48</v>
      </c>
      <c r="B22" s="13">
        <v>19.364155262967067</v>
      </c>
    </row>
    <row r="23" spans="1:2" x14ac:dyDescent="0.3">
      <c r="A23" s="13" t="s">
        <v>51</v>
      </c>
      <c r="B23" s="13">
        <v>46.98367409633417</v>
      </c>
    </row>
  </sheetData>
  <mergeCells count="1">
    <mergeCell ref="A11:C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Survey Detail</vt:lpstr>
      <vt:lpstr>Overview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Bolang</dc:creator>
  <cp:lastModifiedBy>Admin</cp:lastModifiedBy>
  <dcterms:created xsi:type="dcterms:W3CDTF">2021-11-04T14:45:16Z</dcterms:created>
  <dcterms:modified xsi:type="dcterms:W3CDTF">2021-11-16T19:18:35Z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